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caitlin/Desktop/"/>
    </mc:Choice>
  </mc:AlternateContent>
  <xr:revisionPtr revIDLastSave="0" documentId="8_{D8AFA39C-7DDF-8F44-AAA4-E4B4B8E133AC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Foreign Affairs Budget" sheetId="1" r:id="rId1"/>
    <sheet name="Expenditure Graph" sheetId="5" r:id="rId2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B7" i="1"/>
  <c r="D8" i="1"/>
  <c r="B8" i="1"/>
  <c r="D9" i="1"/>
  <c r="B9" i="1"/>
  <c r="D10" i="1"/>
  <c r="B10" i="1"/>
  <c r="D11" i="1"/>
  <c r="B11" i="1"/>
  <c r="D12" i="1"/>
  <c r="B12" i="1"/>
  <c r="D13" i="1"/>
  <c r="B13" i="1"/>
  <c r="D14" i="1"/>
  <c r="B14" i="1"/>
  <c r="D15" i="1"/>
  <c r="B15" i="1"/>
  <c r="D16" i="1"/>
  <c r="B16" i="1"/>
  <c r="D17" i="1"/>
  <c r="B17" i="1"/>
  <c r="D18" i="1"/>
  <c r="B14" i="5" s="1"/>
  <c r="B18" i="1"/>
  <c r="D19" i="1"/>
  <c r="B19" i="1"/>
  <c r="D20" i="1"/>
  <c r="B20" i="1"/>
  <c r="D21" i="1"/>
  <c r="B21" i="1"/>
  <c r="B4" i="5"/>
  <c r="B5" i="5"/>
  <c r="B6" i="5"/>
  <c r="B7" i="5"/>
  <c r="B8" i="5"/>
  <c r="B9" i="5"/>
  <c r="B10" i="5"/>
  <c r="B11" i="5"/>
  <c r="B12" i="5"/>
  <c r="B13" i="5"/>
  <c r="B15" i="5"/>
  <c r="B16" i="5"/>
  <c r="B17" i="5"/>
  <c r="B18" i="5"/>
  <c r="B19" i="5"/>
  <c r="B3" i="5"/>
  <c r="D22" i="1"/>
  <c r="B22" i="1"/>
  <c r="D23" i="1"/>
  <c r="B23" i="1"/>
</calcChain>
</file>

<file path=xl/sharedStrings.xml><?xml version="1.0" encoding="utf-8"?>
<sst xmlns="http://schemas.openxmlformats.org/spreadsheetml/2006/main" count="19" uniqueCount="16">
  <si>
    <t>Foreign Aid</t>
  </si>
  <si>
    <t>Spent</t>
  </si>
  <si>
    <t>Year</t>
  </si>
  <si>
    <r>
      <rPr>
        <b/>
        <sz val="11"/>
        <color theme="1"/>
        <rFont val="Calibri"/>
        <family val="2"/>
        <scheme val="minor"/>
      </rPr>
      <t>Author:</t>
    </r>
    <r>
      <rPr>
        <sz val="11"/>
        <color theme="1"/>
        <rFont val="Calibri"/>
        <family val="2"/>
        <scheme val="minor"/>
      </rPr>
      <t xml:space="preserve"> Johns Hopkins China-Africa Research Initiative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</si>
  <si>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China Ministry of Finance, http://yss.mof.gov.cn/zhengwuxinxi/caizhengshuju/index.html</t>
    </r>
  </si>
  <si>
    <r>
      <rPr>
        <b/>
        <sz val="11"/>
        <color theme="1"/>
        <rFont val="Calibri"/>
        <family val="2"/>
        <scheme val="minor"/>
      </rPr>
      <t xml:space="preserve">Title: </t>
    </r>
    <r>
      <rPr>
        <sz val="11"/>
        <color theme="1"/>
        <rFont val="Calibri"/>
        <family val="2"/>
        <scheme val="minor"/>
      </rPr>
      <t>Chinese Foreign Affairs Budget &amp; Expenditure Data</t>
    </r>
  </si>
  <si>
    <t>Chinese Global Foreign Aid Expenditure</t>
  </si>
  <si>
    <t>US$ bn unadjusted</t>
  </si>
  <si>
    <r>
      <rPr>
        <b/>
        <sz val="11"/>
        <color theme="1"/>
        <rFont val="Calibri"/>
        <family val="2"/>
        <scheme val="minor"/>
      </rPr>
      <t xml:space="preserve">Title: </t>
    </r>
    <r>
      <rPr>
        <sz val="11"/>
        <color theme="1"/>
        <rFont val="Calibri"/>
        <family val="2"/>
        <scheme val="minor"/>
      </rPr>
      <t>China Foreign Affairs Budgetary Data</t>
    </r>
  </si>
  <si>
    <t>Note: The numbers are usually updated in mid July every year</t>
  </si>
  <si>
    <t>Chinese Global Foregin Aid Expenditure, 2003-2019</t>
  </si>
  <si>
    <t>Exchange Rate</t>
  </si>
  <si>
    <t>Foreign Aid (US$ billions)</t>
  </si>
  <si>
    <t>Foreign Aid (CNY billions)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</si>
  <si>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China Ministry of Finance, http://yss.mof.gov.cn/caizhengshuju/index.htm</t>
    </r>
  </si>
  <si>
    <r>
      <rPr>
        <b/>
        <sz val="11"/>
        <color theme="1"/>
        <rFont val="Calibri"/>
        <family val="2"/>
        <scheme val="minor"/>
      </rPr>
      <t>Updated</t>
    </r>
    <r>
      <rPr>
        <sz val="11"/>
        <color theme="1"/>
        <rFont val="Calibri"/>
        <family val="2"/>
        <scheme val="minor"/>
      </rPr>
      <t xml:space="preserve"> 09 April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</si>
</sst>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64" fontId="0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/>
    </xf>
    <xf numFmtId="2" fontId="0" fillId="0" borderId="0" xfId="1" applyNumberFormat="1" applyFont="1" applyBorder="1" applyAlignment="1">
      <alignment horizontal="center" vertical="center"/>
    </xf>
    <xf numFmtId="2" fontId="0" fillId="0" borderId="0" xfId="1" applyNumberFormat="1" applyFont="1"/>
    <xf numFmtId="2" fontId="0" fillId="0" borderId="0" xfId="0" applyNumberFormat="1"/>
    <xf numFmtId="0" fontId="0" fillId="0" borderId="0" xfId="0" applyFill="1" applyAlignment="1"/>
    <xf numFmtId="0" fontId="0" fillId="0" borderId="0" xfId="0" applyFill="1"/>
    <xf numFmtId="2" fontId="0" fillId="0" borderId="0" xfId="0" applyNumberFormat="1" applyFill="1"/>
    <xf numFmtId="0" fontId="6" fillId="0" borderId="0" xfId="0" applyFont="1"/>
    <xf numFmtId="0" fontId="2" fillId="0" borderId="0" xfId="0" applyFont="1" applyAlignment="1">
      <alignment horizontal="center" vertical="center"/>
    </xf>
  </cellXfs>
  <cellStyles count="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Chinese Global Foreign Aid Expenditure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790529308836411"/>
          <c:y val="0.15498180130798606"/>
          <c:w val="0.83153915135608103"/>
          <c:h val="0.57229006553821504"/>
        </c:manualLayout>
      </c:layout>
      <c:barChart>
        <c:barDir val="col"/>
        <c:grouping val="stacked"/>
        <c:varyColors val="0"/>
        <c:ser>
          <c:idx val="1"/>
          <c:order val="1"/>
          <c:tx>
            <c:v>Foreign Aid</c:v>
          </c:tx>
          <c:invertIfNegative val="0"/>
          <c:cat>
            <c:numRef>
              <c:f>'Expenditure Graph'!$A$3:$A$19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'Expenditure Graph'!$B$3:$B$19</c:f>
              <c:numCache>
                <c:formatCode>0.00</c:formatCode>
                <c:ptCount val="17"/>
                <c:pt idx="0">
                  <c:v>0.63104860529999995</c:v>
                </c:pt>
                <c:pt idx="1">
                  <c:v>0.73328097737999998</c:v>
                </c:pt>
                <c:pt idx="2">
                  <c:v>0.92575152768599989</c:v>
                </c:pt>
                <c:pt idx="3">
                  <c:v>1.0553356176089999</c:v>
                </c:pt>
                <c:pt idx="4">
                  <c:v>1.5285524362679999</c:v>
                </c:pt>
                <c:pt idx="5">
                  <c:v>1.8400117178669999</c:v>
                </c:pt>
                <c:pt idx="6">
                  <c:v>1.9475468904</c:v>
                </c:pt>
                <c:pt idx="7">
                  <c:v>2.065799662901</c:v>
                </c:pt>
                <c:pt idx="8">
                  <c:v>2.5242163917330003</c:v>
                </c:pt>
                <c:pt idx="9">
                  <c:v>2.6790872355449995</c:v>
                </c:pt>
                <c:pt idx="10">
                  <c:v>2.8159059439560004</c:v>
                </c:pt>
                <c:pt idx="11">
                  <c:v>2.9746019432799997</c:v>
                </c:pt>
                <c:pt idx="12">
                  <c:v>3.0087010086979999</c:v>
                </c:pt>
                <c:pt idx="13">
                  <c:v>2.2619493021919999</c:v>
                </c:pt>
                <c:pt idx="14">
                  <c:v>2.5971890252820002</c:v>
                </c:pt>
                <c:pt idx="15">
                  <c:v>2.9744857256400001</c:v>
                </c:pt>
                <c:pt idx="16">
                  <c:v>3.0946978324679999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63-4C66-BAE0-9FCEA66AE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449600"/>
        <c:axId val="1734511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'Expenditure Graph'!$B$2</c15:sqref>
                        </c15:formulaRef>
                      </c:ext>
                    </c:extLst>
                    <c:strCache>
                      <c:ptCount val="1"/>
                      <c:pt idx="0">
                        <c:v>Foreign Aid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'Expenditure Graph'!$A$3:$A$19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'Expenditure Graph'!$B$3:$B$18</c15:sqref>
                        </c15:formulaRef>
                      </c:ext>
                    </c:extLst>
                    <c:numCache>
                      <c:formatCode>0.00</c:formatCode>
                      <c:ptCount val="16"/>
                      <c:pt idx="0">
                        <c:v>0.63104860529999995</c:v>
                      </c:pt>
                      <c:pt idx="1">
                        <c:v>0.73328097737999998</c:v>
                      </c:pt>
                      <c:pt idx="2">
                        <c:v>0.92575152768599989</c:v>
                      </c:pt>
                      <c:pt idx="3">
                        <c:v>1.0553356176089999</c:v>
                      </c:pt>
                      <c:pt idx="4">
                        <c:v>1.5285524362679999</c:v>
                      </c:pt>
                      <c:pt idx="5">
                        <c:v>1.8400117178669999</c:v>
                      </c:pt>
                      <c:pt idx="6">
                        <c:v>1.9475468904</c:v>
                      </c:pt>
                      <c:pt idx="7">
                        <c:v>2.065799662901</c:v>
                      </c:pt>
                      <c:pt idx="8">
                        <c:v>2.5242163917330003</c:v>
                      </c:pt>
                      <c:pt idx="9">
                        <c:v>2.6790872355449995</c:v>
                      </c:pt>
                      <c:pt idx="10">
                        <c:v>2.8159059439560004</c:v>
                      </c:pt>
                      <c:pt idx="11">
                        <c:v>2.9746019432799997</c:v>
                      </c:pt>
                      <c:pt idx="12">
                        <c:v>3.0087010086979999</c:v>
                      </c:pt>
                      <c:pt idx="13">
                        <c:v>2.2619493021919999</c:v>
                      </c:pt>
                      <c:pt idx="14">
                        <c:v>2.5971890252820002</c:v>
                      </c:pt>
                      <c:pt idx="15">
                        <c:v>2.9744857256400001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E76-E84F-8DA7-39DADD3CFD83}"/>
                  </c:ext>
                </c:extLst>
              </c15:ser>
            </c15:filteredBarSeries>
          </c:ext>
        </c:extLst>
      </c:barChart>
      <c:catAx>
        <c:axId val="17344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451136"/>
        <c:crosses val="autoZero"/>
        <c:auto val="1"/>
        <c:lblAlgn val="ctr"/>
        <c:lblOffset val="100"/>
        <c:noMultiLvlLbl val="0"/>
      </c:catAx>
      <c:valAx>
        <c:axId val="173451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US$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344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135256</xdr:colOff>
      <xdr:row>0</xdr:row>
      <xdr:rowOff>78104</xdr:rowOff>
    </xdr:from>
    <xdr:to>
      <xdr:col>12</xdr:col>
      <xdr:colOff>449580</xdr:colOff>
      <xdr:row>21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0.49167</cdr:x>
      <cdr:y>0.79086</cdr:y>
    </cdr:from>
    <cdr:to>
      <cdr:x>0.97151</cdr:x>
      <cdr:y>0.96707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F3DD664-4AF9-9341-B739-71FDBC6388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247900" y="2515995"/>
          <a:ext cx="2193860" cy="56058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0.09816</cdr:x>
      <cdr:y>0.81345</cdr:y>
    </cdr:from>
    <cdr:to>
      <cdr:x>0.39399</cdr:x>
      <cdr:y>0.96748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1726" y="3240267"/>
          <a:ext cx="1873824" cy="613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Jan 2021</a:t>
          </a:r>
        </a:p>
        <a:p xmlns:a="http://schemas.openxmlformats.org/drawingml/2006/main">
          <a:r>
            <a:rPr lang="en-US" sz="1100" b="1"/>
            <a:t>Source:</a:t>
          </a:r>
          <a:r>
            <a:rPr lang="en-US" sz="1100" b="1" baseline="0"/>
            <a:t> Ministry of Finance </a:t>
          </a:r>
        </a:p>
        <a:p xmlns:a="http://schemas.openxmlformats.org/drawingml/2006/main">
          <a:r>
            <a:rPr lang="en-US" sz="1100" b="1" baseline="0"/>
            <a:t>of China</a:t>
          </a:r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8.83203125" defaultRowHeight="15" x14ac:dyDescent="0.2"/>
  <cols>
    <col min="2" max="2" width="20.83203125" customWidth="1"/>
    <col min="3" max="3" width="10.1640625" customWidth="1"/>
    <col min="4" max="4" width="20.6640625" customWidth="1"/>
    <col min="6" max="6" width="11" bestFit="1" customWidth="1"/>
    <col min="10" max="10" width="13.1640625" customWidth="1"/>
    <col min="11" max="11" width="11" bestFit="1" customWidth="1"/>
    <col min="12" max="12" width="11.83203125" customWidth="1"/>
  </cols>
  <sheetData>
    <row r="1" spans="1:4" x14ac:dyDescent="0.2">
      <c r="A1" s="4" t="s">
        <v>6</v>
      </c>
    </row>
    <row r="2" spans="1:4" s="2" customFormat="1" ht="30" customHeight="1" x14ac:dyDescent="0.2">
      <c r="A2" s="2" t="s">
        <v>7</v>
      </c>
      <c r="B2" s="9" t="s">
        <v>13</v>
      </c>
      <c r="C2" s="9" t="s">
        <v>11</v>
      </c>
      <c r="D2" s="9" t="s">
        <v>12</v>
      </c>
    </row>
    <row r="3" spans="1:4" x14ac:dyDescent="0.2">
      <c r="A3" s="6" t="s">
        <v>2</v>
      </c>
      <c r="B3" s="8" t="s">
        <v>1</v>
      </c>
      <c r="C3" s="8"/>
      <c r="D3" s="8" t="s">
        <v>1</v>
      </c>
    </row>
    <row r="4" spans="1:4" x14ac:dyDescent="0.2">
      <c r="A4" s="10">
        <v>2000</v>
      </c>
      <c r="B4" s="11"/>
      <c r="C4" s="11"/>
      <c r="D4" s="11"/>
    </row>
    <row r="5" spans="1:4" x14ac:dyDescent="0.2">
      <c r="A5" s="10">
        <v>2001</v>
      </c>
      <c r="B5" s="11"/>
      <c r="C5" s="11"/>
      <c r="D5" s="11"/>
    </row>
    <row r="6" spans="1:4" x14ac:dyDescent="0.2">
      <c r="A6" s="10">
        <v>2002</v>
      </c>
      <c r="B6" s="11"/>
      <c r="C6" s="11"/>
      <c r="D6" s="11"/>
    </row>
    <row r="7" spans="1:4" x14ac:dyDescent="0.2">
      <c r="A7" s="7">
        <v>2003</v>
      </c>
      <c r="B7" s="12">
        <f>(52.23*100000000)/1000000000</f>
        <v>5.2229999999999999</v>
      </c>
      <c r="C7" s="12">
        <v>0.1208211</v>
      </c>
      <c r="D7" s="12">
        <f t="shared" ref="D7:D23" si="0">B7*C7</f>
        <v>0.63104860529999995</v>
      </c>
    </row>
    <row r="8" spans="1:4" x14ac:dyDescent="0.2">
      <c r="A8" s="7">
        <v>2004</v>
      </c>
      <c r="B8" s="12">
        <f>(60.69*100000000)/1000000000</f>
        <v>6.069</v>
      </c>
      <c r="C8" s="12">
        <v>0.12082402</v>
      </c>
      <c r="D8" s="12">
        <f t="shared" si="0"/>
        <v>0.73328097737999998</v>
      </c>
    </row>
    <row r="9" spans="1:4" x14ac:dyDescent="0.2">
      <c r="A9" s="7">
        <v>2005</v>
      </c>
      <c r="B9" s="12">
        <f>(74.71*100000000)/1000000000</f>
        <v>7.4709999999999992</v>
      </c>
      <c r="C9" s="12">
        <v>0.123912666</v>
      </c>
      <c r="D9" s="12">
        <f t="shared" si="0"/>
        <v>0.92575152768599989</v>
      </c>
    </row>
    <row r="10" spans="1:4" x14ac:dyDescent="0.2">
      <c r="A10" s="7">
        <v>2006</v>
      </c>
      <c r="B10" s="12">
        <f>(82.37*100000000)/1000000000</f>
        <v>8.2370000000000001</v>
      </c>
      <c r="C10" s="12">
        <v>0.12812135699999999</v>
      </c>
      <c r="D10" s="12">
        <f t="shared" si="0"/>
        <v>1.0553356176089999</v>
      </c>
    </row>
    <row r="11" spans="1:4" x14ac:dyDescent="0.2">
      <c r="A11" s="7">
        <v>2007</v>
      </c>
      <c r="B11" s="12">
        <f>(111.54*100000000)/1000000000</f>
        <v>11.154</v>
      </c>
      <c r="C11" s="12">
        <v>0.13704074199999999</v>
      </c>
      <c r="D11" s="12">
        <f t="shared" si="0"/>
        <v>1.5285524362679999</v>
      </c>
    </row>
    <row r="12" spans="1:4" x14ac:dyDescent="0.2">
      <c r="A12" s="7">
        <v>2008</v>
      </c>
      <c r="B12" s="12">
        <f>(125.59*100000000)/1000000000</f>
        <v>12.558999999999999</v>
      </c>
      <c r="C12" s="12">
        <v>0.14650941300000001</v>
      </c>
      <c r="D12" s="12">
        <f t="shared" si="0"/>
        <v>1.8400117178669999</v>
      </c>
    </row>
    <row r="13" spans="1:4" x14ac:dyDescent="0.2">
      <c r="A13" s="7">
        <v>2009</v>
      </c>
      <c r="B13" s="13">
        <f>(132.96*100000000)/1000000000</f>
        <v>13.295999999999999</v>
      </c>
      <c r="C13" s="13">
        <v>0.14647615</v>
      </c>
      <c r="D13" s="13">
        <f t="shared" si="0"/>
        <v>1.9475468904</v>
      </c>
    </row>
    <row r="14" spans="1:4" x14ac:dyDescent="0.2">
      <c r="A14" s="7">
        <v>2010</v>
      </c>
      <c r="B14" s="13">
        <f>(136.13*100000000)/1000000000</f>
        <v>13.613</v>
      </c>
      <c r="C14" s="13">
        <v>0.15175197700000001</v>
      </c>
      <c r="D14" s="13">
        <f t="shared" si="0"/>
        <v>2.065799662901</v>
      </c>
    </row>
    <row r="15" spans="1:4" x14ac:dyDescent="0.2">
      <c r="A15" s="7">
        <v>2011</v>
      </c>
      <c r="B15" s="12">
        <f>(159.09*100000000)/1000000000</f>
        <v>15.909000000000001</v>
      </c>
      <c r="C15" s="12">
        <v>0.15866593700000001</v>
      </c>
      <c r="D15" s="12">
        <f t="shared" si="0"/>
        <v>2.5242163917330003</v>
      </c>
    </row>
    <row r="16" spans="1:4" x14ac:dyDescent="0.2">
      <c r="A16" s="7">
        <v>2012</v>
      </c>
      <c r="B16" s="13">
        <f>(166.95*100000000)/1000000000</f>
        <v>16.694999999999997</v>
      </c>
      <c r="C16" s="13">
        <v>0.160472431</v>
      </c>
      <c r="D16" s="13">
        <f t="shared" si="0"/>
        <v>2.6790872355449995</v>
      </c>
    </row>
    <row r="17" spans="1:5" x14ac:dyDescent="0.2">
      <c r="A17" s="7">
        <v>2013</v>
      </c>
      <c r="B17" s="13">
        <f>(170.52*100000000)/1000000000</f>
        <v>17.052000000000003</v>
      </c>
      <c r="C17" s="13">
        <v>0.16513640299999999</v>
      </c>
      <c r="D17" s="13">
        <f t="shared" si="0"/>
        <v>2.8159059439560004</v>
      </c>
    </row>
    <row r="18" spans="1:5" x14ac:dyDescent="0.2">
      <c r="A18" s="7">
        <v>2014</v>
      </c>
      <c r="B18" s="13">
        <f>(184.58*100000000)/1000000000</f>
        <v>18.457999999999998</v>
      </c>
      <c r="C18" s="13">
        <v>0.16115515999999999</v>
      </c>
      <c r="D18" s="13">
        <f t="shared" si="0"/>
        <v>2.9746019432799997</v>
      </c>
    </row>
    <row r="19" spans="1:5" x14ac:dyDescent="0.2">
      <c r="A19" s="7">
        <v>2015</v>
      </c>
      <c r="B19" s="13">
        <f>(195.37*100000000)/1000000000</f>
        <v>19.536999999999999</v>
      </c>
      <c r="C19" s="13">
        <v>0.154000154</v>
      </c>
      <c r="D19" s="13">
        <f t="shared" si="0"/>
        <v>3.0087010086979999</v>
      </c>
    </row>
    <row r="20" spans="1:5" x14ac:dyDescent="0.2">
      <c r="A20" s="7">
        <v>2016</v>
      </c>
      <c r="B20" s="13">
        <f>(157.21*100000000)/1000000000</f>
        <v>15.721</v>
      </c>
      <c r="C20" s="13">
        <v>0.143880752</v>
      </c>
      <c r="D20" s="13">
        <f t="shared" si="0"/>
        <v>2.2619493021919999</v>
      </c>
    </row>
    <row r="21" spans="1:5" x14ac:dyDescent="0.2">
      <c r="A21" s="7">
        <v>2017</v>
      </c>
      <c r="B21" s="13">
        <f>(168.99*100000000)/1000000000</f>
        <v>16.899000000000001</v>
      </c>
      <c r="C21" s="13">
        <v>0.15368891800000001</v>
      </c>
      <c r="D21" s="13">
        <f t="shared" si="0"/>
        <v>2.5971890252820002</v>
      </c>
    </row>
    <row r="22" spans="1:5" x14ac:dyDescent="0.2">
      <c r="A22" s="7">
        <v>2018</v>
      </c>
      <c r="B22" s="16">
        <f>(204.6*100000000)/1000000000</f>
        <v>20.46</v>
      </c>
      <c r="C22" s="16">
        <v>0.14538053400000001</v>
      </c>
      <c r="D22" s="16">
        <f t="shared" si="0"/>
        <v>2.9744857256400001</v>
      </c>
      <c r="E22" s="17"/>
    </row>
    <row r="23" spans="1:5" x14ac:dyDescent="0.2">
      <c r="A23" s="7">
        <v>2019</v>
      </c>
      <c r="B23" s="16">
        <f>(215.49*100000000)/1000000000</f>
        <v>21.548999999999999</v>
      </c>
      <c r="C23" s="16">
        <v>0.143612132</v>
      </c>
      <c r="D23" s="16">
        <f t="shared" si="0"/>
        <v>3.0946978324679999</v>
      </c>
    </row>
    <row r="25" spans="1:5" x14ac:dyDescent="0.2">
      <c r="A25" t="s">
        <v>3</v>
      </c>
    </row>
    <row r="26" spans="1:5" x14ac:dyDescent="0.2">
      <c r="A26" t="s">
        <v>5</v>
      </c>
    </row>
    <row r="27" spans="1:5" x14ac:dyDescent="0.2">
      <c r="A27" t="s">
        <v>14</v>
      </c>
    </row>
    <row r="28" spans="1:5" x14ac:dyDescent="0.2">
      <c r="A28" s="14" t="s">
        <v>15</v>
      </c>
    </row>
    <row r="29" spans="1:5" x14ac:dyDescent="0.2">
      <c r="A29" s="15"/>
    </row>
    <row r="30" spans="1:5" x14ac:dyDescent="0.2">
      <c r="A30" s="15" t="s">
        <v>9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"/>
  <sheetViews>
    <sheetView workbookViewId="0">
      <selection activeCell="B3" sqref="B3:B19"/>
    </sheetView>
  </sheetViews>
  <sheetFormatPr baseColWidth="10" defaultColWidth="8.83203125" defaultRowHeight="15" x14ac:dyDescent="0.2"/>
  <cols>
    <col min="1" max="1" width="11.5" customWidth="1"/>
    <col min="2" max="2" width="40.5" style="1" customWidth="1"/>
  </cols>
  <sheetData>
    <row r="1" spans="1:2" x14ac:dyDescent="0.2">
      <c r="A1" s="18" t="s">
        <v>10</v>
      </c>
      <c r="B1" s="18"/>
    </row>
    <row r="2" spans="1:2" ht="32" x14ac:dyDescent="0.2">
      <c r="A2" s="3" t="s">
        <v>7</v>
      </c>
      <c r="B2" s="3" t="s">
        <v>0</v>
      </c>
    </row>
    <row r="3" spans="1:2" x14ac:dyDescent="0.2">
      <c r="A3" s="5">
        <v>2003</v>
      </c>
      <c r="B3" s="12">
        <f>'Foreign Affairs Budget'!D7</f>
        <v>0.63104860529999995</v>
      </c>
    </row>
    <row r="4" spans="1:2" x14ac:dyDescent="0.2">
      <c r="A4" s="5">
        <v>2004</v>
      </c>
      <c r="B4" s="12">
        <f>'Foreign Affairs Budget'!D8</f>
        <v>0.73328097737999998</v>
      </c>
    </row>
    <row r="5" spans="1:2" x14ac:dyDescent="0.2">
      <c r="A5" s="5">
        <v>2005</v>
      </c>
      <c r="B5" s="12">
        <f>'Foreign Affairs Budget'!D9</f>
        <v>0.92575152768599989</v>
      </c>
    </row>
    <row r="6" spans="1:2" x14ac:dyDescent="0.2">
      <c r="A6" s="5">
        <v>2006</v>
      </c>
      <c r="B6" s="12">
        <f>'Foreign Affairs Budget'!D10</f>
        <v>1.0553356176089999</v>
      </c>
    </row>
    <row r="7" spans="1:2" x14ac:dyDescent="0.2">
      <c r="A7" s="5">
        <v>2007</v>
      </c>
      <c r="B7" s="12">
        <f>'Foreign Affairs Budget'!D11</f>
        <v>1.5285524362679999</v>
      </c>
    </row>
    <row r="8" spans="1:2" x14ac:dyDescent="0.2">
      <c r="A8" s="5">
        <v>2008</v>
      </c>
      <c r="B8" s="12">
        <f>'Foreign Affairs Budget'!D12</f>
        <v>1.8400117178669999</v>
      </c>
    </row>
    <row r="9" spans="1:2" x14ac:dyDescent="0.2">
      <c r="A9" s="5">
        <v>2009</v>
      </c>
      <c r="B9" s="12">
        <f>'Foreign Affairs Budget'!D13</f>
        <v>1.9475468904</v>
      </c>
    </row>
    <row r="10" spans="1:2" x14ac:dyDescent="0.2">
      <c r="A10" s="5">
        <v>2010</v>
      </c>
      <c r="B10" s="12">
        <f>'Foreign Affairs Budget'!D14</f>
        <v>2.065799662901</v>
      </c>
    </row>
    <row r="11" spans="1:2" x14ac:dyDescent="0.2">
      <c r="A11" s="5">
        <v>2011</v>
      </c>
      <c r="B11" s="12">
        <f>'Foreign Affairs Budget'!D15</f>
        <v>2.5242163917330003</v>
      </c>
    </row>
    <row r="12" spans="1:2" x14ac:dyDescent="0.2">
      <c r="A12" s="5">
        <v>2012</v>
      </c>
      <c r="B12" s="12">
        <f>'Foreign Affairs Budget'!D16</f>
        <v>2.6790872355449995</v>
      </c>
    </row>
    <row r="13" spans="1:2" x14ac:dyDescent="0.2">
      <c r="A13" s="5">
        <v>2013</v>
      </c>
      <c r="B13" s="12">
        <f>'Foreign Affairs Budget'!D17</f>
        <v>2.8159059439560004</v>
      </c>
    </row>
    <row r="14" spans="1:2" x14ac:dyDescent="0.2">
      <c r="A14" s="5">
        <v>2014</v>
      </c>
      <c r="B14" s="12">
        <f>'Foreign Affairs Budget'!D18</f>
        <v>2.9746019432799997</v>
      </c>
    </row>
    <row r="15" spans="1:2" x14ac:dyDescent="0.2">
      <c r="A15" s="5">
        <v>2015</v>
      </c>
      <c r="B15" s="12">
        <f>'Foreign Affairs Budget'!D19</f>
        <v>3.0087010086979999</v>
      </c>
    </row>
    <row r="16" spans="1:2" x14ac:dyDescent="0.2">
      <c r="A16" s="5">
        <v>2016</v>
      </c>
      <c r="B16" s="12">
        <f>'Foreign Affairs Budget'!D20</f>
        <v>2.2619493021919999</v>
      </c>
    </row>
    <row r="17" spans="1:2" x14ac:dyDescent="0.2">
      <c r="A17" s="5">
        <v>2017</v>
      </c>
      <c r="B17" s="12">
        <f>'Foreign Affairs Budget'!D21</f>
        <v>2.5971890252820002</v>
      </c>
    </row>
    <row r="18" spans="1:2" x14ac:dyDescent="0.2">
      <c r="A18" s="5">
        <v>2018</v>
      </c>
      <c r="B18" s="12">
        <f>'Foreign Affairs Budget'!D22</f>
        <v>2.9744857256400001</v>
      </c>
    </row>
    <row r="19" spans="1:2" x14ac:dyDescent="0.2">
      <c r="A19" s="5">
        <v>2019</v>
      </c>
      <c r="B19" s="12">
        <f>'Foreign Affairs Budget'!D23</f>
        <v>3.0946978324679999</v>
      </c>
    </row>
    <row r="35" spans="1:1" x14ac:dyDescent="0.2">
      <c r="A35" t="s">
        <v>3</v>
      </c>
    </row>
    <row r="36" spans="1:1" x14ac:dyDescent="0.2">
      <c r="A36" t="s">
        <v>8</v>
      </c>
    </row>
    <row r="37" spans="1:1" x14ac:dyDescent="0.2">
      <c r="A37" t="s">
        <v>4</v>
      </c>
    </row>
  </sheetData>
  <mergeCells count="1">
    <mergeCell ref="A1:B1"/>
  </mergeCells>
  <phoneticPr fontId="5" type="noConversion"/>
  <pageMargins left="0.7" right="0.7" top="0.75" bottom="0.75" header="0.3" footer="0.3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Foreign Affairs Budget</vt:lpstr>
      <vt:lpstr>Expenditure 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Sais</dc:creator>
  <cp:lastModifiedBy>Caitlin Barker</cp:lastModifiedBy>
  <dcterms:created xsi:type="dcterms:W3CDTF">2017-02-02T21:27:22Z</dcterms:created>
  <dcterms:modified xsi:type="dcterms:W3CDTF">2021-11-06T02:30:46Z</dcterms:modified>
</cp:coreProperties>
</file>